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oupoffice365.sharepoint.com/sites/Group_InvestorRelations212/Shared Documents/Website/"/>
    </mc:Choice>
  </mc:AlternateContent>
  <xr:revisionPtr revIDLastSave="0" documentId="8_{A7697B88-7891-41A0-BEC9-5EA5147EAFFB}" xr6:coauthVersionLast="47" xr6:coauthVersionMax="47" xr10:uidLastSave="{00000000-0000-0000-0000-000000000000}"/>
  <bookViews>
    <workbookView xWindow="-28920" yWindow="-120" windowWidth="29040" windowHeight="15720" tabRatio="713" activeTab="1" xr2:uid="{00000000-000D-0000-FFFF-FFFF00000000}"/>
  </bookViews>
  <sheets>
    <sheet name="Examples Unsec_secured" sheetId="20" r:id="rId1"/>
    <sheet name="Examples Revaluation" sheetId="17" r:id="rId2"/>
  </sheets>
  <definedNames>
    <definedName name="_xlnm.Print_Area" localSheetId="1">'Examples Revaluation'!$B$2:$T$24</definedName>
    <definedName name="_xlnm.Print_Area" localSheetId="0">'Examples Unsec_secured'!$B$2:$T$22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0" l="1"/>
  <c r="F13" i="20" s="1"/>
  <c r="E13" i="20"/>
  <c r="D13" i="20"/>
  <c r="F13" i="17" l="1"/>
  <c r="G13" i="17"/>
  <c r="H13" i="17"/>
  <c r="I13" i="17"/>
  <c r="J13" i="17"/>
  <c r="K13" i="17"/>
  <c r="L13" i="17"/>
  <c r="M13" i="17"/>
  <c r="N13" i="17"/>
  <c r="O13" i="17"/>
  <c r="P13" i="17"/>
  <c r="Q13" i="17"/>
  <c r="R13" i="17"/>
  <c r="E14" i="17"/>
  <c r="E13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D8" i="17"/>
  <c r="D4" i="17"/>
  <c r="S32" i="20"/>
  <c r="S29" i="20"/>
  <c r="S26" i="20"/>
  <c r="R17" i="20"/>
  <c r="E14" i="20"/>
  <c r="R13" i="20"/>
  <c r="R14" i="20" s="1"/>
  <c r="Q13" i="20"/>
  <c r="Q14" i="20" s="1"/>
  <c r="P14" i="20"/>
  <c r="O14" i="20"/>
  <c r="N14" i="20"/>
  <c r="M14" i="20"/>
  <c r="L14" i="20"/>
  <c r="K14" i="20"/>
  <c r="J14" i="20"/>
  <c r="I14" i="20"/>
  <c r="H14" i="20"/>
  <c r="G14" i="20"/>
  <c r="F14" i="20"/>
  <c r="D14" i="20"/>
  <c r="C13" i="20"/>
  <c r="S12" i="20"/>
  <c r="C14" i="20" l="1"/>
  <c r="D7" i="20"/>
  <c r="D6" i="20"/>
  <c r="D6" i="17" s="1"/>
  <c r="S14" i="20"/>
  <c r="S13" i="20"/>
  <c r="D16" i="20" l="1"/>
  <c r="D16" i="17" s="1"/>
  <c r="D7" i="17"/>
  <c r="L16" i="20"/>
  <c r="F16" i="20"/>
  <c r="E17" i="20" s="1"/>
  <c r="N16" i="20"/>
  <c r="M17" i="20" s="1"/>
  <c r="G16" i="20"/>
  <c r="F17" i="20" s="1"/>
  <c r="H16" i="20"/>
  <c r="G17" i="20" s="1"/>
  <c r="P16" i="20"/>
  <c r="O17" i="20" s="1"/>
  <c r="I16" i="20"/>
  <c r="H17" i="20" s="1"/>
  <c r="H20" i="20" s="1"/>
  <c r="H21" i="20" s="1"/>
  <c r="R16" i="20"/>
  <c r="R18" i="20" s="1"/>
  <c r="K16" i="20"/>
  <c r="J17" i="20" s="1"/>
  <c r="E16" i="20"/>
  <c r="D17" i="20" s="1"/>
  <c r="M16" i="20"/>
  <c r="L17" i="20" s="1"/>
  <c r="O16" i="20"/>
  <c r="N17" i="20" s="1"/>
  <c r="Q16" i="20"/>
  <c r="P17" i="20" s="1"/>
  <c r="J16" i="20"/>
  <c r="I17" i="20" s="1"/>
  <c r="K17" i="20"/>
  <c r="R19" i="17"/>
  <c r="D13" i="17"/>
  <c r="D14" i="17" s="1"/>
  <c r="C13" i="17"/>
  <c r="C14" i="17" s="1"/>
  <c r="S12" i="17"/>
  <c r="H16" i="17" l="1"/>
  <c r="Q16" i="17"/>
  <c r="I16" i="17"/>
  <c r="M16" i="17"/>
  <c r="P16" i="17"/>
  <c r="G16" i="17"/>
  <c r="K16" i="17"/>
  <c r="E16" i="17"/>
  <c r="D19" i="17" s="1"/>
  <c r="L16" i="17"/>
  <c r="R16" i="17"/>
  <c r="J16" i="17"/>
  <c r="F16" i="17"/>
  <c r="O16" i="17"/>
  <c r="N16" i="17"/>
  <c r="E20" i="20"/>
  <c r="E21" i="20" s="1"/>
  <c r="G20" i="20"/>
  <c r="G21" i="20" s="1"/>
  <c r="K20" i="20"/>
  <c r="K21" i="20" s="1"/>
  <c r="P20" i="20"/>
  <c r="P21" i="20" s="1"/>
  <c r="I20" i="20"/>
  <c r="I21" i="20" s="1"/>
  <c r="O20" i="20"/>
  <c r="O21" i="20" s="1"/>
  <c r="N20" i="20"/>
  <c r="N21" i="20" s="1"/>
  <c r="H14" i="17"/>
  <c r="I14" i="17"/>
  <c r="R14" i="17"/>
  <c r="L14" i="17"/>
  <c r="M14" i="17"/>
  <c r="F14" i="17"/>
  <c r="N14" i="17"/>
  <c r="O14" i="17"/>
  <c r="P14" i="17"/>
  <c r="Q14" i="17"/>
  <c r="J14" i="17"/>
  <c r="K14" i="17"/>
  <c r="F20" i="20"/>
  <c r="F21" i="20" s="1"/>
  <c r="D20" i="20"/>
  <c r="D21" i="20" s="1"/>
  <c r="M20" i="20"/>
  <c r="M21" i="20" s="1"/>
  <c r="L20" i="20"/>
  <c r="L21" i="20" s="1"/>
  <c r="L18" i="20"/>
  <c r="Q17" i="20"/>
  <c r="Q20" i="20" s="1"/>
  <c r="Q21" i="20" s="1"/>
  <c r="R20" i="20"/>
  <c r="R21" i="20" s="1"/>
  <c r="Q18" i="20"/>
  <c r="J20" i="20"/>
  <c r="J21" i="20" s="1"/>
  <c r="E18" i="20"/>
  <c r="D18" i="20"/>
  <c r="H18" i="20"/>
  <c r="J18" i="20"/>
  <c r="G18" i="20"/>
  <c r="N18" i="20"/>
  <c r="O18" i="20"/>
  <c r="I18" i="20"/>
  <c r="K18" i="20"/>
  <c r="M18" i="20"/>
  <c r="P18" i="20"/>
  <c r="F18" i="20"/>
  <c r="S13" i="17"/>
  <c r="G14" i="17"/>
  <c r="R20" i="17" l="1"/>
  <c r="R17" i="17"/>
  <c r="D22" i="17"/>
  <c r="D20" i="17"/>
  <c r="S20" i="20"/>
  <c r="S21" i="20" s="1"/>
  <c r="D17" i="17"/>
  <c r="D18" i="17" s="1"/>
  <c r="S14" i="17"/>
  <c r="S18" i="20"/>
  <c r="E19" i="17" l="1"/>
  <c r="F19" i="17"/>
  <c r="G19" i="17"/>
  <c r="I19" i="17"/>
  <c r="H19" i="17"/>
  <c r="J19" i="17"/>
  <c r="K19" i="17"/>
  <c r="M19" i="17"/>
  <c r="L19" i="17"/>
  <c r="N19" i="17"/>
  <c r="O19" i="17"/>
  <c r="Q19" i="17"/>
  <c r="P19" i="17"/>
  <c r="O17" i="17" l="1"/>
  <c r="O20" i="17"/>
  <c r="I17" i="17"/>
  <c r="I20" i="17"/>
  <c r="K17" i="17"/>
  <c r="K20" i="17"/>
  <c r="J17" i="17"/>
  <c r="J20" i="17"/>
  <c r="P17" i="17"/>
  <c r="P20" i="17"/>
  <c r="H17" i="17"/>
  <c r="H20" i="17"/>
  <c r="Q17" i="17"/>
  <c r="Q20" i="17"/>
  <c r="G17" i="17"/>
  <c r="G20" i="17"/>
  <c r="N17" i="17"/>
  <c r="N20" i="17"/>
  <c r="F17" i="17"/>
  <c r="F20" i="17"/>
  <c r="L17" i="17"/>
  <c r="L20" i="17"/>
  <c r="E20" i="17"/>
  <c r="E17" i="17"/>
  <c r="M17" i="17"/>
  <c r="M20" i="17"/>
  <c r="Q22" i="17"/>
  <c r="Q23" i="17" s="1"/>
  <c r="E22" i="17"/>
  <c r="M22" i="17"/>
  <c r="J22" i="17"/>
  <c r="R22" i="17"/>
  <c r="N22" i="17"/>
  <c r="N23" i="17" s="1"/>
  <c r="F22" i="17"/>
  <c r="L22" i="17"/>
  <c r="H22" i="17"/>
  <c r="H23" i="17" s="1"/>
  <c r="I22" i="17"/>
  <c r="I23" i="17" s="1"/>
  <c r="O22" i="17"/>
  <c r="K22" i="17"/>
  <c r="G22" i="17"/>
  <c r="P22" i="17"/>
  <c r="E23" i="17" l="1"/>
  <c r="M23" i="17"/>
  <c r="J23" i="17"/>
  <c r="K23" i="17"/>
  <c r="P23" i="17"/>
  <c r="D23" i="17"/>
  <c r="R23" i="17"/>
  <c r="L23" i="17"/>
  <c r="F23" i="17"/>
  <c r="G23" i="17"/>
  <c r="O23" i="17"/>
  <c r="S22" i="17"/>
  <c r="S23" i="17" s="1"/>
  <c r="S20" i="17"/>
</calcChain>
</file>

<file path=xl/sharedStrings.xml><?xml version="1.0" encoding="utf-8"?>
<sst xmlns="http://schemas.openxmlformats.org/spreadsheetml/2006/main" count="62" uniqueCount="35">
  <si>
    <t>Total</t>
  </si>
  <si>
    <t>Cash flow distribution</t>
  </si>
  <si>
    <t>Invested amount</t>
  </si>
  <si>
    <t>Gross collection</t>
  </si>
  <si>
    <t>Collection cost</t>
  </si>
  <si>
    <t>Year</t>
  </si>
  <si>
    <t>Net collection</t>
  </si>
  <si>
    <t>Opening carrying amount</t>
  </si>
  <si>
    <t>Closing carrying amount</t>
  </si>
  <si>
    <t>Average carrying amount</t>
  </si>
  <si>
    <t>Amortisation</t>
  </si>
  <si>
    <t>Amortisation rate (amortisation/gross collection)</t>
  </si>
  <si>
    <t xml:space="preserve">Gross collection </t>
  </si>
  <si>
    <t>Example</t>
  </si>
  <si>
    <t>Front end</t>
  </si>
  <si>
    <t>Flat</t>
  </si>
  <si>
    <t xml:space="preserve"> </t>
  </si>
  <si>
    <t>CF dist</t>
  </si>
  <si>
    <t>amortiz</t>
  </si>
  <si>
    <t>Insert the cash collection profile from below</t>
  </si>
  <si>
    <t>Insert the profile in row 11 above and..</t>
  </si>
  <si>
    <t>read out the amortization here</t>
  </si>
  <si>
    <t>Flatter Curve</t>
  </si>
  <si>
    <t>Cash Multiple</t>
  </si>
  <si>
    <t>Assume Portfolio overperforms</t>
  </si>
  <si>
    <t>UNSECURED</t>
  </si>
  <si>
    <t>REVALUATION</t>
  </si>
  <si>
    <t>Net Internal Rate of Return</t>
  </si>
  <si>
    <t>Gross Internal Rate of return</t>
  </si>
  <si>
    <t>Carrying value recalculates using new curve</t>
  </si>
  <si>
    <t>Future amortisation rates change slightly</t>
  </si>
  <si>
    <t>impact is book as Revaluation Gain</t>
  </si>
  <si>
    <t>Revaluation Gain (Loss)</t>
  </si>
  <si>
    <t>Total Amortisation</t>
  </si>
  <si>
    <t>At End of Yr 1 - forecast increased 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</si>
</sst>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%"/>
  </numFmts>
  <fonts count="6" x14ac:knownFonts="1">
    <font>
      <sz val="10"/>
      <name val="Arial"/>
    </font>
    <font>
      <sz val="10"/>
      <name val="Arial"/>
      <family val="2"/>
    </font>
    <font>
      <sz val="14"/>
      <name val="Intrum Sans"/>
      <family val="3"/>
    </font>
    <font>
      <sz val="10"/>
      <name val="Intrum Sans"/>
      <family val="3"/>
    </font>
    <font>
      <b/>
      <sz val="10"/>
      <name val="Intrum Sans"/>
      <family val="3"/>
    </font>
    <font>
      <b/>
      <sz val="11"/>
      <color theme="1"/>
      <name val="Intrum Sans"/>
      <family val="3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8">
    <xf numFmtId="0" fontId="0" fillId="0" borderId="0" xfId="0"/>
    <xf numFmtId="0" fontId="2" fillId="3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9" fontId="3" fillId="2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165" fontId="3" fillId="2" borderId="0" xfId="0" applyNumberFormat="1" applyFont="1" applyFill="1" applyAlignment="1">
      <alignment horizontal="center"/>
    </xf>
    <xf numFmtId="166" fontId="3" fillId="0" borderId="0" xfId="1" applyNumberFormat="1" applyFont="1" applyFill="1" applyAlignment="1">
      <alignment horizontal="center"/>
    </xf>
    <xf numFmtId="166" fontId="3" fillId="2" borderId="0" xfId="1" applyNumberFormat="1" applyFont="1" applyFill="1" applyAlignment="1">
      <alignment horizontal="center"/>
    </xf>
    <xf numFmtId="166" fontId="3" fillId="2" borderId="0" xfId="0" applyNumberFormat="1" applyFont="1" applyFill="1" applyAlignment="1">
      <alignment horizontal="center"/>
    </xf>
    <xf numFmtId="166" fontId="4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165" fontId="3" fillId="0" borderId="0" xfId="0" applyNumberFormat="1" applyFont="1"/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9" fontId="3" fillId="0" borderId="0" xfId="1" applyFont="1" applyFill="1" applyAlignment="1">
      <alignment horizontal="center"/>
    </xf>
    <xf numFmtId="2" fontId="3" fillId="0" borderId="0" xfId="0" applyNumberFormat="1" applyFont="1"/>
    <xf numFmtId="3" fontId="3" fillId="0" borderId="0" xfId="0" applyNumberFormat="1" applyFont="1"/>
    <xf numFmtId="9" fontId="4" fillId="0" borderId="0" xfId="1" applyFont="1" applyFill="1" applyAlignment="1">
      <alignment horizontal="center"/>
    </xf>
    <xf numFmtId="10" fontId="3" fillId="2" borderId="0" xfId="0" applyNumberFormat="1" applyFont="1" applyFill="1" applyAlignment="1">
      <alignment horizontal="center"/>
    </xf>
    <xf numFmtId="166" fontId="3" fillId="0" borderId="0" xfId="0" applyNumberFormat="1" applyFont="1"/>
    <xf numFmtId="9" fontId="3" fillId="2" borderId="0" xfId="1" applyFont="1" applyFill="1" applyAlignment="1">
      <alignment horizontal="center"/>
    </xf>
    <xf numFmtId="165" fontId="3" fillId="4" borderId="0" xfId="0" applyNumberFormat="1" applyFont="1" applyFill="1" applyAlignment="1">
      <alignment horizontal="center"/>
    </xf>
    <xf numFmtId="9" fontId="3" fillId="0" borderId="0" xfId="1" applyFont="1" applyAlignment="1">
      <alignment horizontal="center"/>
    </xf>
    <xf numFmtId="9" fontId="3" fillId="4" borderId="0" xfId="0" applyNumberFormat="1" applyFont="1" applyFill="1" applyAlignment="1">
      <alignment horizontal="center"/>
    </xf>
  </cellXfs>
  <cellStyles count="3">
    <cellStyle name="Normal" xfId="0" builtinId="0"/>
    <cellStyle name="Normal 2" xfId="2" xr:uid="{57A01D09-5297-4FE4-8D4C-617BBD037BDD}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1E1E1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6316E-95E5-4414-9157-DE28B00A7888}">
  <sheetPr>
    <pageSetUpPr fitToPage="1"/>
  </sheetPr>
  <dimension ref="B1:AW39"/>
  <sheetViews>
    <sheetView zoomScaleNormal="100" zoomScaleSheetLayoutView="100" workbookViewId="0">
      <pane xSplit="3" ySplit="3" topLeftCell="D4" activePane="bottomRight" state="frozen"/>
      <selection pane="topRight" activeCell="C1" sqref="C1"/>
      <selection pane="bottomLeft" activeCell="A3" sqref="A3"/>
      <selection pane="bottomRight" activeCell="D7" sqref="D7"/>
    </sheetView>
  </sheetViews>
  <sheetFormatPr defaultColWidth="9.140625" defaultRowHeight="12.75" x14ac:dyDescent="0.2"/>
  <cols>
    <col min="1" max="1" width="9.140625" style="2"/>
    <col min="2" max="2" width="23.5703125" style="2" customWidth="1"/>
    <col min="3" max="3" width="18.85546875" style="2" customWidth="1"/>
    <col min="4" max="18" width="7.42578125" style="3" customWidth="1"/>
    <col min="19" max="19" width="9.5703125" style="5" customWidth="1"/>
    <col min="20" max="20" width="4.42578125" style="2" customWidth="1"/>
    <col min="21" max="21" width="36.5703125" style="2" customWidth="1"/>
    <col min="22" max="16384" width="9.140625" style="2"/>
  </cols>
  <sheetData>
    <row r="1" spans="2:21" ht="18.75" x14ac:dyDescent="0.3">
      <c r="B1" s="1" t="s">
        <v>25</v>
      </c>
    </row>
    <row r="2" spans="2:21" ht="15" x14ac:dyDescent="0.25">
      <c r="B2" s="6" t="s">
        <v>13</v>
      </c>
    </row>
    <row r="4" spans="2:21" x14ac:dyDescent="0.2">
      <c r="B4" s="2" t="s">
        <v>2</v>
      </c>
      <c r="D4" s="7">
        <v>25</v>
      </c>
    </row>
    <row r="5" spans="2:21" x14ac:dyDescent="0.2">
      <c r="B5" s="2" t="s">
        <v>12</v>
      </c>
      <c r="D5" s="7">
        <f>D4*E5</f>
        <v>50</v>
      </c>
      <c r="E5" s="16">
        <v>2</v>
      </c>
      <c r="F5" s="17" t="s">
        <v>23</v>
      </c>
    </row>
    <row r="6" spans="2:21" x14ac:dyDescent="0.2">
      <c r="B6" s="2" t="s">
        <v>27</v>
      </c>
      <c r="D6" s="8">
        <f>IRR(C14:R14,0.2)</f>
        <v>0.10702304559091624</v>
      </c>
    </row>
    <row r="7" spans="2:21" x14ac:dyDescent="0.2">
      <c r="B7" s="2" t="s">
        <v>28</v>
      </c>
      <c r="D7" s="8">
        <f>IRR(C13:R13,0.2)</f>
        <v>0.17553370056624051</v>
      </c>
    </row>
    <row r="8" spans="2:21" x14ac:dyDescent="0.2">
      <c r="B8" s="2" t="s">
        <v>4</v>
      </c>
      <c r="D8" s="9">
        <v>0.2</v>
      </c>
      <c r="E8" s="9">
        <v>0.2</v>
      </c>
      <c r="F8" s="9">
        <v>0.2</v>
      </c>
      <c r="G8" s="9">
        <v>0.2</v>
      </c>
      <c r="H8" s="9">
        <v>0.2</v>
      </c>
      <c r="I8" s="9">
        <v>0.2</v>
      </c>
      <c r="J8" s="9">
        <v>0.2</v>
      </c>
      <c r="K8" s="9">
        <v>0.2</v>
      </c>
      <c r="L8" s="9">
        <v>0.2</v>
      </c>
      <c r="M8" s="9">
        <v>0.2</v>
      </c>
      <c r="N8" s="9">
        <v>0.2</v>
      </c>
      <c r="O8" s="9">
        <v>0.2</v>
      </c>
      <c r="P8" s="9">
        <v>0.2</v>
      </c>
      <c r="Q8" s="9">
        <v>0.2</v>
      </c>
      <c r="R8" s="9">
        <v>0.2</v>
      </c>
    </row>
    <row r="10" spans="2:21" x14ac:dyDescent="0.2">
      <c r="B10" s="2" t="s">
        <v>5</v>
      </c>
      <c r="C10" s="2">
        <v>0</v>
      </c>
      <c r="D10" s="3">
        <v>1</v>
      </c>
      <c r="E10" s="3">
        <v>2</v>
      </c>
      <c r="F10" s="3">
        <v>3</v>
      </c>
      <c r="G10" s="3">
        <v>4</v>
      </c>
      <c r="H10" s="3">
        <v>5</v>
      </c>
      <c r="I10" s="3">
        <v>6</v>
      </c>
      <c r="J10" s="3">
        <v>7</v>
      </c>
      <c r="K10" s="3">
        <v>8</v>
      </c>
      <c r="L10" s="3">
        <v>9</v>
      </c>
      <c r="M10" s="3">
        <v>10</v>
      </c>
      <c r="N10" s="3">
        <v>11</v>
      </c>
      <c r="O10" s="3">
        <v>12</v>
      </c>
      <c r="P10" s="3">
        <v>13</v>
      </c>
      <c r="Q10" s="3">
        <v>14</v>
      </c>
      <c r="R10" s="3">
        <v>15</v>
      </c>
      <c r="S10" s="5" t="s">
        <v>0</v>
      </c>
    </row>
    <row r="12" spans="2:21" x14ac:dyDescent="0.2">
      <c r="B12" s="2" t="s">
        <v>1</v>
      </c>
      <c r="D12" s="10">
        <v>0.29121114483183042</v>
      </c>
      <c r="E12" s="10">
        <v>0.18320267819688082</v>
      </c>
      <c r="F12" s="10">
        <v>0.12071646251087102</v>
      </c>
      <c r="G12" s="10">
        <v>9.3244342405841965E-2</v>
      </c>
      <c r="H12" s="10">
        <v>7.5437671692772088E-2</v>
      </c>
      <c r="I12" s="10">
        <v>5.8946247711496189E-2</v>
      </c>
      <c r="J12" s="10">
        <v>4.6571686147882006E-2</v>
      </c>
      <c r="K12" s="10">
        <v>3.7321382409089637E-2</v>
      </c>
      <c r="L12" s="10">
        <v>3.0705264168934751E-2</v>
      </c>
      <c r="M12" s="10">
        <v>2.1419065394171714E-2</v>
      </c>
      <c r="N12" s="10">
        <v>1.1273293787607629E-2</v>
      </c>
      <c r="O12" s="10">
        <v>9.3861801184429473E-3</v>
      </c>
      <c r="P12" s="10">
        <v>7.9837360469471926E-3</v>
      </c>
      <c r="Q12" s="10">
        <v>6.7932095626060899E-3</v>
      </c>
      <c r="R12" s="10">
        <v>5.7876350146255423E-3</v>
      </c>
      <c r="S12" s="11">
        <f>SUM(D12:R12)</f>
        <v>1</v>
      </c>
      <c r="U12" s="2" t="s">
        <v>19</v>
      </c>
    </row>
    <row r="13" spans="2:21" x14ac:dyDescent="0.2">
      <c r="B13" s="2" t="s">
        <v>3</v>
      </c>
      <c r="C13" s="2">
        <f>-D4</f>
        <v>-25</v>
      </c>
      <c r="D13" s="12">
        <f>7.9-0.3</f>
        <v>7.6000000000000005</v>
      </c>
      <c r="E13" s="12">
        <f>7.2</f>
        <v>7.2</v>
      </c>
      <c r="F13" s="12">
        <f t="shared" ref="F13:L13" si="0">+$D$5*F12</f>
        <v>6.0358231255435513</v>
      </c>
      <c r="G13" s="12">
        <v>5.3</v>
      </c>
      <c r="H13" s="12">
        <v>4.5999999999999996</v>
      </c>
      <c r="I13" s="12">
        <v>3.9</v>
      </c>
      <c r="J13" s="12">
        <v>3.4</v>
      </c>
      <c r="K13" s="12">
        <v>2.5</v>
      </c>
      <c r="L13" s="12">
        <v>2.2000000000000002</v>
      </c>
      <c r="M13" s="12">
        <v>1.9</v>
      </c>
      <c r="N13" s="12">
        <v>1.7</v>
      </c>
      <c r="O13" s="12">
        <v>1.4</v>
      </c>
      <c r="P13" s="12">
        <v>0.7</v>
      </c>
      <c r="Q13" s="12">
        <f t="shared" ref="E13:R13" si="1">+$D$5*Q12</f>
        <v>0.33966047813030448</v>
      </c>
      <c r="R13" s="12">
        <f t="shared" si="1"/>
        <v>0.28938175073127709</v>
      </c>
      <c r="S13" s="13">
        <f>SUM(D13:R13)</f>
        <v>49.064865354405143</v>
      </c>
    </row>
    <row r="14" spans="2:21" x14ac:dyDescent="0.2">
      <c r="B14" s="2" t="s">
        <v>6</v>
      </c>
      <c r="C14" s="2">
        <f>+C13</f>
        <v>-25</v>
      </c>
      <c r="D14" s="12">
        <f t="shared" ref="D14:R14" si="2">+D13*(1-D8)</f>
        <v>6.080000000000001</v>
      </c>
      <c r="E14" s="12">
        <f t="shared" si="2"/>
        <v>5.7600000000000007</v>
      </c>
      <c r="F14" s="12">
        <f t="shared" si="2"/>
        <v>4.828658500434841</v>
      </c>
      <c r="G14" s="12">
        <f t="shared" si="2"/>
        <v>4.24</v>
      </c>
      <c r="H14" s="12">
        <f t="shared" si="2"/>
        <v>3.6799999999999997</v>
      </c>
      <c r="I14" s="12">
        <f t="shared" si="2"/>
        <v>3.12</v>
      </c>
      <c r="J14" s="12">
        <f t="shared" si="2"/>
        <v>2.72</v>
      </c>
      <c r="K14" s="12">
        <f t="shared" si="2"/>
        <v>2</v>
      </c>
      <c r="L14" s="12">
        <f t="shared" si="2"/>
        <v>1.7600000000000002</v>
      </c>
      <c r="M14" s="12">
        <f t="shared" si="2"/>
        <v>1.52</v>
      </c>
      <c r="N14" s="12">
        <f t="shared" si="2"/>
        <v>1.36</v>
      </c>
      <c r="O14" s="12">
        <f t="shared" si="2"/>
        <v>1.1199999999999999</v>
      </c>
      <c r="P14" s="12">
        <f t="shared" si="2"/>
        <v>0.55999999999999994</v>
      </c>
      <c r="Q14" s="12">
        <f t="shared" si="2"/>
        <v>0.27172838250424358</v>
      </c>
      <c r="R14" s="12">
        <f t="shared" si="2"/>
        <v>0.23150540058502167</v>
      </c>
      <c r="S14" s="13">
        <f>SUM(D14:R14)</f>
        <v>39.251892283524114</v>
      </c>
    </row>
    <row r="15" spans="2:21" x14ac:dyDescent="0.2"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3"/>
    </row>
    <row r="16" spans="2:21" x14ac:dyDescent="0.2">
      <c r="B16" s="2" t="s">
        <v>7</v>
      </c>
      <c r="D16" s="12">
        <f>NPV($D$7,D13:$R$13)</f>
        <v>25.000000001004093</v>
      </c>
      <c r="E16" s="12">
        <f>NPV($D$7,E13:$R$13)</f>
        <v>21.78834251533635</v>
      </c>
      <c r="F16" s="12">
        <f>NPV($D$7,F13:$R$13)</f>
        <v>18.412930906258094</v>
      </c>
      <c r="G16" s="12">
        <f>NPV($D$7,G13:$R$13)</f>
        <v>15.609197680960525</v>
      </c>
      <c r="H16" s="12">
        <f>NPV($D$7,H13:$R$13)</f>
        <v>13.049137912769506</v>
      </c>
      <c r="I16" s="12">
        <f>NPV($D$7,I13:$R$13)</f>
        <v>10.739701379797166</v>
      </c>
      <c r="J16" s="12">
        <f>NPV($D$7,J13:$R$13)</f>
        <v>8.7248809059693215</v>
      </c>
      <c r="K16" s="12">
        <f>NPV($D$7,K13:$R$13)</f>
        <v>6.8563915383938498</v>
      </c>
      <c r="L16" s="12">
        <f>NPV($D$7,L13:$R$13)</f>
        <v>5.5599193176591806</v>
      </c>
      <c r="M16" s="12">
        <f>NPV($D$7,M13:$R$13)</f>
        <v>4.3358725303376229</v>
      </c>
      <c r="N16" s="12">
        <f>NPV($D$7,N13:$R$13)</f>
        <v>3.1969642807712955</v>
      </c>
      <c r="O16" s="12">
        <f>NPV($D$7,O13:$R$13)</f>
        <v>2.0581392515531705</v>
      </c>
      <c r="P16" s="12">
        <f>NPV($D$7,P13:$R$13)</f>
        <v>1.0194120506589315</v>
      </c>
      <c r="Q16" s="12">
        <f>NPV($D$7,Q13:$R$13)</f>
        <v>0.49835322031291357</v>
      </c>
      <c r="R16" s="12">
        <f>NPV($D$7,R13:$R$13)</f>
        <v>0.24617052713323775</v>
      </c>
      <c r="S16" s="13"/>
    </row>
    <row r="17" spans="2:49" x14ac:dyDescent="0.2">
      <c r="B17" s="2" t="s">
        <v>8</v>
      </c>
      <c r="D17" s="12">
        <f>+E16</f>
        <v>21.78834251533635</v>
      </c>
      <c r="E17" s="12">
        <f t="shared" ref="E17:R17" si="3">+F16</f>
        <v>18.412930906258094</v>
      </c>
      <c r="F17" s="12">
        <f t="shared" si="3"/>
        <v>15.609197680960525</v>
      </c>
      <c r="G17" s="12">
        <f t="shared" si="3"/>
        <v>13.049137912769506</v>
      </c>
      <c r="H17" s="12">
        <f t="shared" si="3"/>
        <v>10.739701379797166</v>
      </c>
      <c r="I17" s="12">
        <f t="shared" si="3"/>
        <v>8.7248809059693215</v>
      </c>
      <c r="J17" s="12">
        <f t="shared" si="3"/>
        <v>6.8563915383938498</v>
      </c>
      <c r="K17" s="12">
        <f t="shared" si="3"/>
        <v>5.5599193176591806</v>
      </c>
      <c r="L17" s="12">
        <f t="shared" si="3"/>
        <v>4.3358725303376229</v>
      </c>
      <c r="M17" s="12">
        <f t="shared" si="3"/>
        <v>3.1969642807712955</v>
      </c>
      <c r="N17" s="12">
        <f t="shared" si="3"/>
        <v>2.0581392515531705</v>
      </c>
      <c r="O17" s="12">
        <f t="shared" si="3"/>
        <v>1.0194120506589315</v>
      </c>
      <c r="P17" s="12">
        <f t="shared" si="3"/>
        <v>0.49835322031291357</v>
      </c>
      <c r="Q17" s="12">
        <f t="shared" si="3"/>
        <v>0.24617052713323775</v>
      </c>
      <c r="R17" s="12">
        <f t="shared" si="3"/>
        <v>0</v>
      </c>
      <c r="S17" s="13"/>
    </row>
    <row r="18" spans="2:49" x14ac:dyDescent="0.2">
      <c r="B18" s="2" t="s">
        <v>9</v>
      </c>
      <c r="D18" s="12">
        <f>AVERAGE(D16:D17)</f>
        <v>23.394171258170221</v>
      </c>
      <c r="E18" s="12">
        <f t="shared" ref="E18:R18" si="4">AVERAGE(E16:E17)</f>
        <v>20.100636710797222</v>
      </c>
      <c r="F18" s="12">
        <f t="shared" si="4"/>
        <v>17.011064293609309</v>
      </c>
      <c r="G18" s="12">
        <f t="shared" si="4"/>
        <v>14.329167796865015</v>
      </c>
      <c r="H18" s="12">
        <f t="shared" si="4"/>
        <v>11.894419646283335</v>
      </c>
      <c r="I18" s="12">
        <f t="shared" si="4"/>
        <v>9.7322911428832448</v>
      </c>
      <c r="J18" s="12">
        <f t="shared" si="4"/>
        <v>7.7906362221815861</v>
      </c>
      <c r="K18" s="12">
        <f t="shared" si="4"/>
        <v>6.2081554280265152</v>
      </c>
      <c r="L18" s="12">
        <f t="shared" si="4"/>
        <v>4.9478959239984022</v>
      </c>
      <c r="M18" s="12">
        <f t="shared" si="4"/>
        <v>3.7664184055544592</v>
      </c>
      <c r="N18" s="12">
        <f t="shared" si="4"/>
        <v>2.6275517661622327</v>
      </c>
      <c r="O18" s="12">
        <f t="shared" si="4"/>
        <v>1.5387756511060511</v>
      </c>
      <c r="P18" s="12">
        <f t="shared" si="4"/>
        <v>0.7588826354859225</v>
      </c>
      <c r="Q18" s="12">
        <f t="shared" si="4"/>
        <v>0.37226187372307568</v>
      </c>
      <c r="R18" s="12">
        <f t="shared" si="4"/>
        <v>0.12308526356661888</v>
      </c>
      <c r="S18" s="13">
        <f>SUM(D18:R18)</f>
        <v>124.59541401841321</v>
      </c>
    </row>
    <row r="19" spans="2:49" x14ac:dyDescent="0.2">
      <c r="D19" s="12"/>
      <c r="E19" s="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3"/>
    </row>
    <row r="20" spans="2:49" x14ac:dyDescent="0.2">
      <c r="B20" s="2" t="s">
        <v>10</v>
      </c>
      <c r="D20" s="12">
        <f>+D17-D16</f>
        <v>-3.2116574856677431</v>
      </c>
      <c r="E20" s="12">
        <f t="shared" ref="E20:R20" si="5">+E17-E16</f>
        <v>-3.375411609078256</v>
      </c>
      <c r="F20" s="12">
        <f t="shared" si="5"/>
        <v>-2.8037332252975684</v>
      </c>
      <c r="G20" s="12">
        <f t="shared" si="5"/>
        <v>-2.5600597681910191</v>
      </c>
      <c r="H20" s="12">
        <f t="shared" si="5"/>
        <v>-2.3094365329723399</v>
      </c>
      <c r="I20" s="12">
        <f t="shared" si="5"/>
        <v>-2.0148204738278448</v>
      </c>
      <c r="J20" s="12">
        <f t="shared" si="5"/>
        <v>-1.8684893675754717</v>
      </c>
      <c r="K20" s="12">
        <f t="shared" si="5"/>
        <v>-1.2964722207346693</v>
      </c>
      <c r="L20" s="12">
        <f t="shared" si="5"/>
        <v>-1.2240467873215577</v>
      </c>
      <c r="M20" s="12">
        <f t="shared" si="5"/>
        <v>-1.1389082495663274</v>
      </c>
      <c r="N20" s="12">
        <f t="shared" si="5"/>
        <v>-1.138825029218125</v>
      </c>
      <c r="O20" s="12">
        <f>+O17-O16</f>
        <v>-1.038727200894239</v>
      </c>
      <c r="P20" s="12">
        <f t="shared" si="5"/>
        <v>-0.52105883034601796</v>
      </c>
      <c r="Q20" s="12">
        <f t="shared" si="5"/>
        <v>-0.25218269317967579</v>
      </c>
      <c r="R20" s="12">
        <f t="shared" si="5"/>
        <v>-0.24617052713323775</v>
      </c>
      <c r="S20" s="13">
        <f>SUM(D20:R20)</f>
        <v>-25.000000001004093</v>
      </c>
    </row>
    <row r="21" spans="2:49" x14ac:dyDescent="0.2">
      <c r="B21" s="2" t="s">
        <v>11</v>
      </c>
      <c r="D21" s="14">
        <f>-D20/D13</f>
        <v>0.42258651127207142</v>
      </c>
      <c r="E21" s="14">
        <f>-E20/E13</f>
        <v>0.46880716792753552</v>
      </c>
      <c r="F21" s="14">
        <f t="shared" ref="F21:Q21" si="6">-F20/F13</f>
        <v>0.4645154715406079</v>
      </c>
      <c r="G21" s="14">
        <f t="shared" si="6"/>
        <v>0.48303014494170171</v>
      </c>
      <c r="H21" s="14">
        <f t="shared" si="6"/>
        <v>0.50205142021137827</v>
      </c>
      <c r="I21" s="14">
        <f t="shared" si="6"/>
        <v>0.51662063431483196</v>
      </c>
      <c r="J21" s="14">
        <f t="shared" si="6"/>
        <v>0.54955569634572699</v>
      </c>
      <c r="K21" s="14">
        <f t="shared" si="6"/>
        <v>0.51858888829386773</v>
      </c>
      <c r="L21" s="14">
        <f t="shared" si="6"/>
        <v>0.55638490332798074</v>
      </c>
      <c r="M21" s="14">
        <f t="shared" si="6"/>
        <v>0.59942539450859345</v>
      </c>
      <c r="N21" s="14">
        <f t="shared" si="6"/>
        <v>0.66989707601066184</v>
      </c>
      <c r="O21" s="14">
        <f t="shared" si="6"/>
        <v>0.74194800063874222</v>
      </c>
      <c r="P21" s="14">
        <f t="shared" si="6"/>
        <v>0.74436975763716862</v>
      </c>
      <c r="Q21" s="14">
        <f t="shared" si="6"/>
        <v>0.74245521459500086</v>
      </c>
      <c r="R21" s="14">
        <f>-R20/R13</f>
        <v>0.85067744082395258</v>
      </c>
      <c r="S21" s="11">
        <f>-S20/S13</f>
        <v>0.50952957519447351</v>
      </c>
    </row>
    <row r="23" spans="2:49" x14ac:dyDescent="0.2"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</row>
    <row r="24" spans="2:49" x14ac:dyDescent="0.2"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</row>
    <row r="25" spans="2:49" x14ac:dyDescent="0.2"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</row>
    <row r="26" spans="2:49" x14ac:dyDescent="0.2">
      <c r="B26" s="2" t="s">
        <v>14</v>
      </c>
      <c r="C26" s="2" t="s">
        <v>17</v>
      </c>
      <c r="D26" s="10">
        <v>0.29121114483183042</v>
      </c>
      <c r="E26" s="10">
        <v>0.18320267819688082</v>
      </c>
      <c r="F26" s="10">
        <v>0.12071646251087102</v>
      </c>
      <c r="G26" s="10">
        <v>9.3244342405841965E-2</v>
      </c>
      <c r="H26" s="10">
        <v>7.5437671692772088E-2</v>
      </c>
      <c r="I26" s="10">
        <v>5.8946247711496189E-2</v>
      </c>
      <c r="J26" s="10">
        <v>4.6571686147882006E-2</v>
      </c>
      <c r="K26" s="10">
        <v>3.7321382409089637E-2</v>
      </c>
      <c r="L26" s="10">
        <v>3.0705264168934751E-2</v>
      </c>
      <c r="M26" s="10">
        <v>2.1419065394171714E-2</v>
      </c>
      <c r="N26" s="10">
        <v>1.1273293787607629E-2</v>
      </c>
      <c r="O26" s="10">
        <v>9.3861801184429473E-3</v>
      </c>
      <c r="P26" s="10">
        <v>7.9837360469471926E-3</v>
      </c>
      <c r="Q26" s="10">
        <v>6.7932095626060899E-3</v>
      </c>
      <c r="R26" s="10">
        <v>5.7876350146255423E-3</v>
      </c>
      <c r="S26" s="11">
        <f>SUM(D26:R26)</f>
        <v>1</v>
      </c>
      <c r="U26" s="2" t="s">
        <v>20</v>
      </c>
    </row>
    <row r="27" spans="2:49" x14ac:dyDescent="0.2">
      <c r="C27" s="2" t="s">
        <v>18</v>
      </c>
      <c r="D27" s="18">
        <v>0.54308026393922448</v>
      </c>
      <c r="E27" s="18">
        <v>0.50343012627448736</v>
      </c>
      <c r="F27" s="18">
        <v>0.44971276507889302</v>
      </c>
      <c r="G27" s="18">
        <v>0.44252206359455848</v>
      </c>
      <c r="H27" s="18">
        <v>0.45649396751095278</v>
      </c>
      <c r="I27" s="18">
        <v>0.45990643602440984</v>
      </c>
      <c r="J27" s="18">
        <v>0.47130895218510194</v>
      </c>
      <c r="K27" s="18">
        <v>0.496782124809732</v>
      </c>
      <c r="L27" s="18">
        <v>0.54904283074523574</v>
      </c>
      <c r="M27" s="18">
        <v>0.56298888775309008</v>
      </c>
      <c r="N27" s="18">
        <v>0.45434699923979438</v>
      </c>
      <c r="O27" s="18">
        <v>0.48986253566003413</v>
      </c>
      <c r="P27" s="18">
        <v>0.55351257262240039</v>
      </c>
      <c r="Q27" s="18">
        <v>0.6483803043327514</v>
      </c>
      <c r="R27" s="18">
        <v>0.78981440253514656</v>
      </c>
      <c r="S27" s="11">
        <v>0.49999999999999983</v>
      </c>
      <c r="U27" s="2" t="s">
        <v>21</v>
      </c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</row>
    <row r="28" spans="2:49" x14ac:dyDescent="0.2"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</row>
    <row r="29" spans="2:49" x14ac:dyDescent="0.2">
      <c r="B29" s="2" t="s">
        <v>22</v>
      </c>
      <c r="C29" s="2" t="s">
        <v>17</v>
      </c>
      <c r="D29" s="4">
        <v>0.2</v>
      </c>
      <c r="E29" s="10">
        <v>0.16</v>
      </c>
      <c r="F29" s="10">
        <v>0.13</v>
      </c>
      <c r="G29" s="10">
        <v>0.11</v>
      </c>
      <c r="H29" s="10">
        <v>0.1</v>
      </c>
      <c r="I29" s="10">
        <v>8.5000000000000006E-2</v>
      </c>
      <c r="J29" s="10">
        <v>6.5000000000000002E-2</v>
      </c>
      <c r="K29" s="10">
        <v>0.05</v>
      </c>
      <c r="L29" s="10">
        <v>3.6999999999999998E-2</v>
      </c>
      <c r="M29" s="10">
        <v>2.5000000000000001E-2</v>
      </c>
      <c r="N29" s="10">
        <v>8.0000000000000002E-3</v>
      </c>
      <c r="O29" s="10">
        <v>8.0000000000000002E-3</v>
      </c>
      <c r="P29" s="10">
        <v>7.9837360469471926E-3</v>
      </c>
      <c r="Q29" s="10">
        <v>6.7932095626060899E-3</v>
      </c>
      <c r="R29" s="10">
        <v>7.0000000000000001E-3</v>
      </c>
      <c r="S29" s="11">
        <f>SUM(D29:R29)</f>
        <v>0.99977694560955332</v>
      </c>
      <c r="U29" s="2" t="s">
        <v>20</v>
      </c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</row>
    <row r="30" spans="2:49" x14ac:dyDescent="0.2">
      <c r="C30" s="2" t="s">
        <v>18</v>
      </c>
      <c r="D30" s="18">
        <v>0.46159007610432601</v>
      </c>
      <c r="E30" s="18">
        <v>0.45124993400354807</v>
      </c>
      <c r="F30" s="18">
        <v>0.44422512129654135</v>
      </c>
      <c r="G30" s="18">
        <v>0.45623978985034824</v>
      </c>
      <c r="H30" s="18">
        <v>0.50994714226922289</v>
      </c>
      <c r="I30" s="18">
        <v>0.55267221540375955</v>
      </c>
      <c r="J30" s="18">
        <v>0.57068186606308413</v>
      </c>
      <c r="K30" s="18">
        <v>0.60166203152132325</v>
      </c>
      <c r="L30" s="18">
        <v>0.63680858778678628</v>
      </c>
      <c r="M30" s="18">
        <v>0.66545223538994891</v>
      </c>
      <c r="N30" s="18">
        <v>0.40239584485913443</v>
      </c>
      <c r="O30" s="18">
        <v>0.48905741134173342</v>
      </c>
      <c r="P30" s="18">
        <v>0.59355645945740876</v>
      </c>
      <c r="Q30" s="18">
        <v>0.67255955301322634</v>
      </c>
      <c r="R30" s="18">
        <v>0.82279878706910425</v>
      </c>
      <c r="S30" s="21">
        <v>0.50011155207638736</v>
      </c>
      <c r="U30" s="2" t="s">
        <v>21</v>
      </c>
    </row>
    <row r="32" spans="2:49" x14ac:dyDescent="0.2">
      <c r="B32" s="2" t="s">
        <v>15</v>
      </c>
      <c r="C32" s="2" t="s">
        <v>17</v>
      </c>
      <c r="D32" s="22">
        <v>6.6699999999999995E-2</v>
      </c>
      <c r="E32" s="22">
        <v>6.6699999999999995E-2</v>
      </c>
      <c r="F32" s="22">
        <v>6.6699999999999995E-2</v>
      </c>
      <c r="G32" s="22">
        <v>6.6699999999999995E-2</v>
      </c>
      <c r="H32" s="22">
        <v>6.6699999999999995E-2</v>
      </c>
      <c r="I32" s="22">
        <v>6.6699999999999995E-2</v>
      </c>
      <c r="J32" s="22">
        <v>6.6699999999999995E-2</v>
      </c>
      <c r="K32" s="22">
        <v>6.6699999999999995E-2</v>
      </c>
      <c r="L32" s="22">
        <v>6.6699999999999995E-2</v>
      </c>
      <c r="M32" s="22">
        <v>6.6699999999999995E-2</v>
      </c>
      <c r="N32" s="22">
        <v>6.6699999999999995E-2</v>
      </c>
      <c r="O32" s="22">
        <v>6.6699999999999995E-2</v>
      </c>
      <c r="P32" s="22">
        <v>6.6699999999999995E-2</v>
      </c>
      <c r="Q32" s="22">
        <v>6.6699999999999995E-2</v>
      </c>
      <c r="R32" s="22">
        <v>6.6699999999999995E-2</v>
      </c>
      <c r="S32" s="11">
        <f>SUM(D32:R32)</f>
        <v>1.0004999999999999</v>
      </c>
      <c r="U32" s="2" t="s">
        <v>20</v>
      </c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</row>
    <row r="33" spans="3:49" x14ac:dyDescent="0.2">
      <c r="C33" s="2" t="s">
        <v>18</v>
      </c>
      <c r="D33" s="18">
        <v>0.23119171890765416</v>
      </c>
      <c r="E33" s="18">
        <v>0.25490251611701187</v>
      </c>
      <c r="F33" s="18">
        <v>0.28104506956296638</v>
      </c>
      <c r="G33" s="18">
        <v>0.30986877779344729</v>
      </c>
      <c r="H33" s="18">
        <v>0.34164861742821873</v>
      </c>
      <c r="I33" s="18">
        <v>0.37668776642097984</v>
      </c>
      <c r="J33" s="18">
        <v>0.41532049636067792</v>
      </c>
      <c r="K33" s="18">
        <v>0.45791536140440076</v>
      </c>
      <c r="L33" s="18">
        <v>0.50487871426414122</v>
      </c>
      <c r="M33" s="18">
        <v>0.55665858278970892</v>
      </c>
      <c r="N33" s="18">
        <v>0.61374894413023684</v>
      </c>
      <c r="O33" s="18">
        <v>0.67669443724948808</v>
      </c>
      <c r="P33" s="18">
        <v>0.74609555875216793</v>
      </c>
      <c r="Q33" s="18">
        <v>0.82261439158908989</v>
      </c>
      <c r="R33" s="18">
        <v>0.90698092129277441</v>
      </c>
      <c r="S33" s="11">
        <v>0.49975012493753074</v>
      </c>
      <c r="U33" s="2" t="s">
        <v>21</v>
      </c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</row>
    <row r="34" spans="3:49" x14ac:dyDescent="0.2"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</row>
    <row r="39" spans="3:49" x14ac:dyDescent="0.2">
      <c r="R39" s="3" t="s">
        <v>16</v>
      </c>
    </row>
  </sheetData>
  <pageMargins left="0.35433070866141736" right="0.15748031496062992" top="0.27559055118110237" bottom="0.31496062992125984" header="0.31496062992125984" footer="0.31496062992125984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W31"/>
  <sheetViews>
    <sheetView tabSelected="1" zoomScaleNormal="100" zoomScaleSheetLayoutView="100" workbookViewId="0">
      <pane xSplit="3" ySplit="3" topLeftCell="D4" activePane="bottomRight" state="frozen"/>
      <selection pane="topRight" activeCell="C1" sqref="C1"/>
      <selection pane="bottomLeft" activeCell="A3" sqref="A3"/>
      <selection pane="bottomRight" activeCell="D11" sqref="D11"/>
    </sheetView>
  </sheetViews>
  <sheetFormatPr defaultColWidth="9.140625" defaultRowHeight="12.75" x14ac:dyDescent="0.2"/>
  <cols>
    <col min="1" max="1" width="9.140625" style="2"/>
    <col min="2" max="2" width="23.5703125" style="2" customWidth="1"/>
    <col min="3" max="3" width="18.85546875" style="2" customWidth="1"/>
    <col min="4" max="4" width="8.42578125" style="3" customWidth="1"/>
    <col min="5" max="18" width="7.42578125" style="3" customWidth="1"/>
    <col min="19" max="19" width="7.42578125" style="5" customWidth="1"/>
    <col min="20" max="20" width="4.42578125" style="2" customWidth="1"/>
    <col min="21" max="16384" width="9.140625" style="2"/>
  </cols>
  <sheetData>
    <row r="1" spans="2:21" ht="18.75" x14ac:dyDescent="0.3">
      <c r="B1" s="1" t="s">
        <v>26</v>
      </c>
    </row>
    <row r="2" spans="2:21" ht="15" x14ac:dyDescent="0.25">
      <c r="B2" s="6" t="s">
        <v>13</v>
      </c>
    </row>
    <row r="4" spans="2:21" x14ac:dyDescent="0.2">
      <c r="B4" s="2" t="s">
        <v>2</v>
      </c>
      <c r="D4" s="7">
        <f>'Examples Unsec_secured'!D4</f>
        <v>25</v>
      </c>
    </row>
    <row r="5" spans="2:21" x14ac:dyDescent="0.2">
      <c r="B5" s="2" t="s">
        <v>12</v>
      </c>
      <c r="D5" s="7">
        <v>200</v>
      </c>
    </row>
    <row r="6" spans="2:21" x14ac:dyDescent="0.2">
      <c r="B6" s="2" t="s">
        <v>27</v>
      </c>
      <c r="D6" s="24">
        <f>'Examples Unsec_secured'!D6</f>
        <v>0.10702304559091624</v>
      </c>
    </row>
    <row r="7" spans="2:21" x14ac:dyDescent="0.2">
      <c r="B7" s="2" t="s">
        <v>28</v>
      </c>
      <c r="D7" s="24">
        <f>'Examples Unsec_secured'!D7</f>
        <v>0.17553370056624051</v>
      </c>
    </row>
    <row r="8" spans="2:21" x14ac:dyDescent="0.2">
      <c r="B8" s="2" t="s">
        <v>4</v>
      </c>
      <c r="D8" s="24">
        <f>'Examples Unsec_secured'!D8</f>
        <v>0.2</v>
      </c>
      <c r="E8" s="24">
        <f>'Examples Unsec_secured'!E8</f>
        <v>0.2</v>
      </c>
      <c r="F8" s="24">
        <f>'Examples Unsec_secured'!F8</f>
        <v>0.2</v>
      </c>
      <c r="G8" s="24">
        <f>'Examples Unsec_secured'!G8</f>
        <v>0.2</v>
      </c>
      <c r="H8" s="24">
        <f>'Examples Unsec_secured'!H8</f>
        <v>0.2</v>
      </c>
      <c r="I8" s="24">
        <f>'Examples Unsec_secured'!I8</f>
        <v>0.2</v>
      </c>
      <c r="J8" s="24">
        <f>'Examples Unsec_secured'!J8</f>
        <v>0.2</v>
      </c>
      <c r="K8" s="24">
        <f>'Examples Unsec_secured'!K8</f>
        <v>0.2</v>
      </c>
      <c r="L8" s="24">
        <f>'Examples Unsec_secured'!L8</f>
        <v>0.2</v>
      </c>
      <c r="M8" s="24">
        <f>'Examples Unsec_secured'!M8</f>
        <v>0.2</v>
      </c>
      <c r="N8" s="24">
        <f>'Examples Unsec_secured'!N8</f>
        <v>0.2</v>
      </c>
      <c r="O8" s="24">
        <f>'Examples Unsec_secured'!O8</f>
        <v>0.2</v>
      </c>
      <c r="P8" s="24">
        <f>'Examples Unsec_secured'!P8</f>
        <v>0.2</v>
      </c>
      <c r="Q8" s="24">
        <f>'Examples Unsec_secured'!Q8</f>
        <v>0.2</v>
      </c>
      <c r="R8" s="24">
        <f>'Examples Unsec_secured'!R8</f>
        <v>0.2</v>
      </c>
    </row>
    <row r="10" spans="2:21" x14ac:dyDescent="0.2">
      <c r="B10" s="2" t="s">
        <v>5</v>
      </c>
      <c r="C10" s="2">
        <v>0</v>
      </c>
      <c r="D10" s="3">
        <v>1</v>
      </c>
      <c r="E10" s="3">
        <v>2</v>
      </c>
      <c r="F10" s="3">
        <v>3</v>
      </c>
      <c r="G10" s="3">
        <v>4</v>
      </c>
      <c r="H10" s="3">
        <v>5</v>
      </c>
      <c r="I10" s="3">
        <v>6</v>
      </c>
      <c r="J10" s="3">
        <v>7</v>
      </c>
      <c r="K10" s="3">
        <v>8</v>
      </c>
      <c r="L10" s="3">
        <v>9</v>
      </c>
      <c r="M10" s="3">
        <v>10</v>
      </c>
      <c r="N10" s="3">
        <v>11</v>
      </c>
      <c r="O10" s="3">
        <v>12</v>
      </c>
      <c r="P10" s="3">
        <v>13</v>
      </c>
      <c r="Q10" s="3">
        <v>14</v>
      </c>
      <c r="R10" s="3">
        <v>15</v>
      </c>
      <c r="S10" s="5" t="s">
        <v>0</v>
      </c>
    </row>
    <row r="12" spans="2:21" x14ac:dyDescent="0.2">
      <c r="B12" s="2" t="s">
        <v>1</v>
      </c>
      <c r="D12" s="10">
        <v>0.29121114483183042</v>
      </c>
      <c r="E12" s="10">
        <v>0.18320267819688082</v>
      </c>
      <c r="F12" s="10">
        <v>0.12071646251087102</v>
      </c>
      <c r="G12" s="10">
        <v>9.3244342405841965E-2</v>
      </c>
      <c r="H12" s="10">
        <v>7.5437671692772088E-2</v>
      </c>
      <c r="I12" s="10">
        <v>5.8946247711496189E-2</v>
      </c>
      <c r="J12" s="10">
        <v>4.6571686147882006E-2</v>
      </c>
      <c r="K12" s="10">
        <v>3.7321382409089637E-2</v>
      </c>
      <c r="L12" s="10">
        <v>3.0705264168934751E-2</v>
      </c>
      <c r="M12" s="10">
        <v>2.1419065394171714E-2</v>
      </c>
      <c r="N12" s="10">
        <v>1.1273293787607629E-2</v>
      </c>
      <c r="O12" s="10">
        <v>9.3861801184429473E-3</v>
      </c>
      <c r="P12" s="10">
        <v>7.9837360469471926E-3</v>
      </c>
      <c r="Q12" s="10">
        <v>6.7932095626060899E-3</v>
      </c>
      <c r="R12" s="10">
        <v>5.7876350146255423E-3</v>
      </c>
      <c r="S12" s="11">
        <f>SUM(D12:R12)</f>
        <v>1</v>
      </c>
      <c r="U12" s="2" t="s">
        <v>19</v>
      </c>
    </row>
    <row r="13" spans="2:21" x14ac:dyDescent="0.2">
      <c r="B13" s="2" t="s">
        <v>3</v>
      </c>
      <c r="C13" s="2">
        <f>-D4</f>
        <v>-25</v>
      </c>
      <c r="D13" s="12">
        <f>+$D$5*D12</f>
        <v>58.242228966366085</v>
      </c>
      <c r="E13" s="25">
        <f>+$D$5*E12*(1+$F$27)</f>
        <v>40.304589203313789</v>
      </c>
      <c r="F13" s="25">
        <f t="shared" ref="F13:R13" si="0">+$D$5*F12*(1+$F$27)</f>
        <v>26.557621752391629</v>
      </c>
      <c r="G13" s="25">
        <f t="shared" si="0"/>
        <v>20.513755329285232</v>
      </c>
      <c r="H13" s="25">
        <f t="shared" si="0"/>
        <v>16.596287772409863</v>
      </c>
      <c r="I13" s="25">
        <f t="shared" si="0"/>
        <v>12.968174496529164</v>
      </c>
      <c r="J13" s="25">
        <f t="shared" si="0"/>
        <v>10.245770952534041</v>
      </c>
      <c r="K13" s="25">
        <f t="shared" si="0"/>
        <v>8.210704129999721</v>
      </c>
      <c r="L13" s="25">
        <f t="shared" si="0"/>
        <v>6.7551581171656458</v>
      </c>
      <c r="M13" s="25">
        <f t="shared" si="0"/>
        <v>4.712194386717778</v>
      </c>
      <c r="N13" s="25">
        <f t="shared" si="0"/>
        <v>2.4801246332736784</v>
      </c>
      <c r="O13" s="25">
        <f t="shared" si="0"/>
        <v>2.0649596260574485</v>
      </c>
      <c r="P13" s="25">
        <f t="shared" si="0"/>
        <v>1.7564219303283826</v>
      </c>
      <c r="Q13" s="25">
        <f t="shared" si="0"/>
        <v>1.4945061037733398</v>
      </c>
      <c r="R13" s="25">
        <f t="shared" si="0"/>
        <v>1.2732797032176193</v>
      </c>
      <c r="S13" s="13">
        <f>SUM(D13:R13)</f>
        <v>214.1757771033634</v>
      </c>
    </row>
    <row r="14" spans="2:21" x14ac:dyDescent="0.2">
      <c r="B14" s="2" t="s">
        <v>6</v>
      </c>
      <c r="C14" s="2">
        <f>+C13</f>
        <v>-25</v>
      </c>
      <c r="D14" s="12">
        <f t="shared" ref="D14:R14" si="1">+D13*(1-D8)</f>
        <v>46.593783173092874</v>
      </c>
      <c r="E14" s="12">
        <f>+E13*(1-E8)</f>
        <v>32.243671362651035</v>
      </c>
      <c r="F14" s="12">
        <f t="shared" si="1"/>
        <v>21.246097401913303</v>
      </c>
      <c r="G14" s="12">
        <f t="shared" si="1"/>
        <v>16.411004263428186</v>
      </c>
      <c r="H14" s="12">
        <f t="shared" si="1"/>
        <v>13.277030217927891</v>
      </c>
      <c r="I14" s="12">
        <f t="shared" si="1"/>
        <v>10.374539597223333</v>
      </c>
      <c r="J14" s="12">
        <f t="shared" si="1"/>
        <v>8.196616762027233</v>
      </c>
      <c r="K14" s="12">
        <f t="shared" si="1"/>
        <v>6.5685633039997775</v>
      </c>
      <c r="L14" s="12">
        <f t="shared" si="1"/>
        <v>5.4041264937325169</v>
      </c>
      <c r="M14" s="12">
        <f t="shared" si="1"/>
        <v>3.7697555093742228</v>
      </c>
      <c r="N14" s="12">
        <f t="shared" si="1"/>
        <v>1.9840997066189427</v>
      </c>
      <c r="O14" s="12">
        <f t="shared" si="1"/>
        <v>1.651967700845959</v>
      </c>
      <c r="P14" s="12">
        <f t="shared" si="1"/>
        <v>1.4051375442627061</v>
      </c>
      <c r="Q14" s="12">
        <f t="shared" si="1"/>
        <v>1.1956048830186718</v>
      </c>
      <c r="R14" s="12">
        <f t="shared" si="1"/>
        <v>1.0186237625740955</v>
      </c>
      <c r="S14" s="13">
        <f>SUM(D14:R14)</f>
        <v>171.34062168269077</v>
      </c>
    </row>
    <row r="15" spans="2:21" x14ac:dyDescent="0.2"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3"/>
    </row>
    <row r="16" spans="2:21" x14ac:dyDescent="0.2">
      <c r="B16" s="2" t="s">
        <v>7</v>
      </c>
      <c r="D16" s="12">
        <f>'Examples Unsec_secured'!D16</f>
        <v>25.000000001004093</v>
      </c>
      <c r="E16" s="12">
        <f>NPV($D$7,E13:$R$13)</f>
        <v>91.490131071640718</v>
      </c>
      <c r="F16" s="12">
        <f>NPV($D$7,F13:$R$13)</f>
        <v>67.245143140622417</v>
      </c>
      <c r="G16" s="12">
        <f>NPV($D$7,G13:$R$13)</f>
        <v>52.491310208810766</v>
      </c>
      <c r="H16" s="12">
        <f>NPV($D$7,H13:$R$13)</f>
        <v>41.191548808048573</v>
      </c>
      <c r="I16" s="12">
        <f>NPV($D$7,I13:$R$13)</f>
        <v>31.825766029970403</v>
      </c>
      <c r="J16" s="12">
        <f>NPV($D$7,J13:$R$13)</f>
        <v>24.444086018037282</v>
      </c>
      <c r="K16" s="12">
        <f>NPV($D$7,K13:$R$13)</f>
        <v>18.489075941208824</v>
      </c>
      <c r="L16" s="12">
        <f>NPV($D$7,L13:$R$13)</f>
        <v>13.523827731219734</v>
      </c>
      <c r="M16" s="12">
        <f>NPV($D$7,M13:$R$13)</f>
        <v>9.1425571415354341</v>
      </c>
      <c r="N16" s="12">
        <f>NPV($D$7,N13:$R$13)</f>
        <v>6.03518964250968</v>
      </c>
      <c r="O16" s="12">
        <f>NPV($D$7,O13:$R$13)</f>
        <v>4.6144441808047727</v>
      </c>
      <c r="P16" s="12">
        <f>NPV($D$7,P13:$R$13)</f>
        <v>3.3594750178603401</v>
      </c>
      <c r="Q16" s="12">
        <f>NPV($D$7,Q13:$R$13)</f>
        <v>2.1927541693768196</v>
      </c>
      <c r="R16" s="12">
        <f>NPV($D$7,R13:$R$13)</f>
        <v>1.0831503193862462</v>
      </c>
      <c r="S16" s="13"/>
    </row>
    <row r="17" spans="2:49" x14ac:dyDescent="0.2">
      <c r="B17" s="2" t="s">
        <v>10</v>
      </c>
      <c r="D17" s="12">
        <f>'Examples Unsec_secured'!D20</f>
        <v>-3.2116574856677431</v>
      </c>
      <c r="E17" s="12">
        <f>E19-E16</f>
        <v>-24.244987931018301</v>
      </c>
      <c r="F17" s="12">
        <f t="shared" ref="F17:R17" si="2">F19-F16</f>
        <v>-14.753832931811651</v>
      </c>
      <c r="G17" s="12">
        <f t="shared" si="2"/>
        <v>-11.299761400762193</v>
      </c>
      <c r="H17" s="12">
        <f t="shared" si="2"/>
        <v>-9.3657827780781702</v>
      </c>
      <c r="I17" s="12">
        <f t="shared" si="2"/>
        <v>-7.3816800119331205</v>
      </c>
      <c r="J17" s="12">
        <f t="shared" si="2"/>
        <v>-5.955010076828458</v>
      </c>
      <c r="K17" s="12">
        <f t="shared" si="2"/>
        <v>-4.96524820998909</v>
      </c>
      <c r="L17" s="12">
        <f t="shared" si="2"/>
        <v>-4.3812705896843003</v>
      </c>
      <c r="M17" s="12">
        <f t="shared" si="2"/>
        <v>-3.107367499025754</v>
      </c>
      <c r="N17" s="12">
        <f t="shared" si="2"/>
        <v>-1.4207454617049073</v>
      </c>
      <c r="O17" s="12">
        <f t="shared" si="2"/>
        <v>-1.2549691629444326</v>
      </c>
      <c r="P17" s="12">
        <f t="shared" si="2"/>
        <v>-1.1667208484835205</v>
      </c>
      <c r="Q17" s="12">
        <f t="shared" si="2"/>
        <v>-1.1096038499905734</v>
      </c>
      <c r="R17" s="12">
        <f t="shared" si="2"/>
        <v>-1.0831503193862462</v>
      </c>
      <c r="S17" s="13"/>
    </row>
    <row r="18" spans="2:49" x14ac:dyDescent="0.2">
      <c r="B18" s="2" t="s">
        <v>32</v>
      </c>
      <c r="D18" s="25">
        <f>D19-(D16+D17)</f>
        <v>69.701788556304365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3"/>
    </row>
    <row r="19" spans="2:49" x14ac:dyDescent="0.2">
      <c r="B19" s="2" t="s">
        <v>8</v>
      </c>
      <c r="D19" s="12">
        <f>E16</f>
        <v>91.490131071640718</v>
      </c>
      <c r="E19" s="12">
        <f t="shared" ref="E19:R19" si="3">+F16</f>
        <v>67.245143140622417</v>
      </c>
      <c r="F19" s="12">
        <f t="shared" si="3"/>
        <v>52.491310208810766</v>
      </c>
      <c r="G19" s="12">
        <f t="shared" si="3"/>
        <v>41.191548808048573</v>
      </c>
      <c r="H19" s="12">
        <f t="shared" si="3"/>
        <v>31.825766029970403</v>
      </c>
      <c r="I19" s="12">
        <f t="shared" si="3"/>
        <v>24.444086018037282</v>
      </c>
      <c r="J19" s="12">
        <f t="shared" si="3"/>
        <v>18.489075941208824</v>
      </c>
      <c r="K19" s="12">
        <f t="shared" si="3"/>
        <v>13.523827731219734</v>
      </c>
      <c r="L19" s="12">
        <f t="shared" si="3"/>
        <v>9.1425571415354341</v>
      </c>
      <c r="M19" s="12">
        <f t="shared" si="3"/>
        <v>6.03518964250968</v>
      </c>
      <c r="N19" s="12">
        <f t="shared" si="3"/>
        <v>4.6144441808047727</v>
      </c>
      <c r="O19" s="12">
        <f t="shared" si="3"/>
        <v>3.3594750178603401</v>
      </c>
      <c r="P19" s="12">
        <f t="shared" si="3"/>
        <v>2.1927541693768196</v>
      </c>
      <c r="Q19" s="12">
        <f t="shared" si="3"/>
        <v>1.0831503193862462</v>
      </c>
      <c r="R19" s="12">
        <f t="shared" si="3"/>
        <v>0</v>
      </c>
      <c r="S19" s="13"/>
    </row>
    <row r="20" spans="2:49" x14ac:dyDescent="0.2">
      <c r="B20" s="2" t="s">
        <v>9</v>
      </c>
      <c r="D20" s="12">
        <f>AVERAGE(D16,D19)</f>
        <v>58.245065536322407</v>
      </c>
      <c r="E20" s="12">
        <f t="shared" ref="E20:R20" si="4">AVERAGE(E16,E19)</f>
        <v>79.367637106131568</v>
      </c>
      <c r="F20" s="12">
        <f>AVERAGE(F16,F19)</f>
        <v>59.868226674716595</v>
      </c>
      <c r="G20" s="12">
        <f t="shared" si="4"/>
        <v>46.84142950842967</v>
      </c>
      <c r="H20" s="12">
        <f t="shared" si="4"/>
        <v>36.508657419009488</v>
      </c>
      <c r="I20" s="12">
        <f t="shared" si="4"/>
        <v>28.134926024003843</v>
      </c>
      <c r="J20" s="12">
        <f t="shared" si="4"/>
        <v>21.466580979623053</v>
      </c>
      <c r="K20" s="12">
        <f t="shared" si="4"/>
        <v>16.006451836214278</v>
      </c>
      <c r="L20" s="12">
        <f t="shared" si="4"/>
        <v>11.333192436377583</v>
      </c>
      <c r="M20" s="12">
        <f t="shared" si="4"/>
        <v>7.5888733920225571</v>
      </c>
      <c r="N20" s="12">
        <f t="shared" si="4"/>
        <v>5.3248169116572264</v>
      </c>
      <c r="O20" s="12">
        <f t="shared" si="4"/>
        <v>3.9869595993325566</v>
      </c>
      <c r="P20" s="12">
        <f t="shared" si="4"/>
        <v>2.7761145936185798</v>
      </c>
      <c r="Q20" s="12">
        <f t="shared" si="4"/>
        <v>1.6379522443815329</v>
      </c>
      <c r="R20" s="12">
        <f t="shared" si="4"/>
        <v>0.54157515969312309</v>
      </c>
      <c r="S20" s="13">
        <f>SUM(D20:R20)</f>
        <v>379.62845942153416</v>
      </c>
    </row>
    <row r="21" spans="2:49" x14ac:dyDescent="0.2"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13"/>
    </row>
    <row r="22" spans="2:49" x14ac:dyDescent="0.2">
      <c r="B22" s="2" t="s">
        <v>33</v>
      </c>
      <c r="D22" s="12">
        <f t="shared" ref="D22:R22" si="5">+D19-D16</f>
        <v>66.490131070636622</v>
      </c>
      <c r="E22" s="12">
        <f t="shared" si="5"/>
        <v>-24.244987931018301</v>
      </c>
      <c r="F22" s="12">
        <f t="shared" si="5"/>
        <v>-14.753832931811651</v>
      </c>
      <c r="G22" s="12">
        <f t="shared" si="5"/>
        <v>-11.299761400762193</v>
      </c>
      <c r="H22" s="12">
        <f t="shared" si="5"/>
        <v>-9.3657827780781702</v>
      </c>
      <c r="I22" s="12">
        <f t="shared" si="5"/>
        <v>-7.3816800119331205</v>
      </c>
      <c r="J22" s="12">
        <f t="shared" si="5"/>
        <v>-5.955010076828458</v>
      </c>
      <c r="K22" s="12">
        <f t="shared" si="5"/>
        <v>-4.96524820998909</v>
      </c>
      <c r="L22" s="12">
        <f t="shared" si="5"/>
        <v>-4.3812705896843003</v>
      </c>
      <c r="M22" s="12">
        <f t="shared" si="5"/>
        <v>-3.107367499025754</v>
      </c>
      <c r="N22" s="12">
        <f t="shared" si="5"/>
        <v>-1.4207454617049073</v>
      </c>
      <c r="O22" s="12">
        <f t="shared" si="5"/>
        <v>-1.2549691629444326</v>
      </c>
      <c r="P22" s="12">
        <f t="shared" si="5"/>
        <v>-1.1667208484835205</v>
      </c>
      <c r="Q22" s="12">
        <f t="shared" si="5"/>
        <v>-1.1096038499905734</v>
      </c>
      <c r="R22" s="12">
        <f t="shared" si="5"/>
        <v>-1.0831503193862462</v>
      </c>
      <c r="S22" s="13">
        <f>SUM(D22:R22)</f>
        <v>-25.0000000010041</v>
      </c>
    </row>
    <row r="23" spans="2:49" x14ac:dyDescent="0.2">
      <c r="B23" s="2" t="s">
        <v>11</v>
      </c>
      <c r="D23" s="14">
        <f>-D22/D13</f>
        <v>-1.1416137783640383</v>
      </c>
      <c r="E23" s="14">
        <f>-E22/E13</f>
        <v>0.60154410230348931</v>
      </c>
      <c r="F23" s="14">
        <f t="shared" ref="F23:R23" si="6">-F22/F13</f>
        <v>0.55554044218899246</v>
      </c>
      <c r="G23" s="14">
        <f t="shared" si="6"/>
        <v>0.55083826531901581</v>
      </c>
      <c r="H23" s="14">
        <f t="shared" si="6"/>
        <v>0.56432998189198136</v>
      </c>
      <c r="I23" s="14">
        <f t="shared" si="6"/>
        <v>0.5692150436369261</v>
      </c>
      <c r="J23" s="14">
        <f t="shared" si="6"/>
        <v>0.58121639693259308</v>
      </c>
      <c r="K23" s="14">
        <f t="shared" si="6"/>
        <v>0.60472867264177732</v>
      </c>
      <c r="L23" s="14">
        <f t="shared" si="6"/>
        <v>0.648581500786929</v>
      </c>
      <c r="M23" s="14">
        <f t="shared" si="6"/>
        <v>0.6594310938836615</v>
      </c>
      <c r="N23" s="14">
        <f t="shared" si="6"/>
        <v>0.57285244565696392</v>
      </c>
      <c r="O23" s="14">
        <f t="shared" si="6"/>
        <v>0.60774513317749412</v>
      </c>
      <c r="P23" s="14">
        <f t="shared" si="6"/>
        <v>0.66426000970358479</v>
      </c>
      <c r="Q23" s="14">
        <f t="shared" si="6"/>
        <v>0.74245521459500063</v>
      </c>
      <c r="R23" s="14">
        <f t="shared" si="6"/>
        <v>0.85067744082395258</v>
      </c>
      <c r="S23" s="11">
        <f>-S22/S13</f>
        <v>0.11672655208314639</v>
      </c>
    </row>
    <row r="25" spans="2:49" x14ac:dyDescent="0.2"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</row>
    <row r="26" spans="2:49" x14ac:dyDescent="0.2">
      <c r="B26" s="2" t="s">
        <v>24</v>
      </c>
    </row>
    <row r="27" spans="2:49" x14ac:dyDescent="0.2">
      <c r="C27" s="2" t="s">
        <v>34</v>
      </c>
      <c r="F27" s="27">
        <v>0.1</v>
      </c>
      <c r="G27" s="3" t="s">
        <v>16</v>
      </c>
    </row>
    <row r="28" spans="2:49" x14ac:dyDescent="0.2">
      <c r="C28" s="2" t="s">
        <v>29</v>
      </c>
    </row>
    <row r="29" spans="2:49" x14ac:dyDescent="0.2">
      <c r="C29" s="2" t="s">
        <v>31</v>
      </c>
    </row>
    <row r="30" spans="2:49" x14ac:dyDescent="0.2">
      <c r="C30" s="2" t="s">
        <v>30</v>
      </c>
    </row>
    <row r="31" spans="2:49" x14ac:dyDescent="0.2">
      <c r="R31" s="3" t="s">
        <v>16</v>
      </c>
    </row>
  </sheetData>
  <pageMargins left="0.35433070866141736" right="0.15748031496062992" top="0.27559055118110237" bottom="0.31496062992125984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Examples Unsec_secured</vt:lpstr>
      <vt:lpstr>Examples Revaluation</vt:lpstr>
      <vt:lpstr>'Examples Revaluation'!Print_Area</vt:lpstr>
      <vt:lpstr>'Examples Unsec_secured'!Print_Area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Niklas Unden</dc:creator>
  <cp:lastModifiedBy>Annie Ho</cp:lastModifiedBy>
  <cp:lastPrinted>2012-12-11T14:19:06Z</cp:lastPrinted>
  <dcterms:created xsi:type="dcterms:W3CDTF">2012-12-03T15:37:56Z</dcterms:created>
  <dcterms:modified xsi:type="dcterms:W3CDTF">2026-05-28T14:16:29Z</dcterms:modified>
</cp:coreProperties>
</file>